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D:\Nam 2025\Thang 1\Ngay 13\"/>
    </mc:Choice>
  </mc:AlternateContent>
  <xr:revisionPtr revIDLastSave="0" documentId="8_{C963C542-793C-4EA8-A89F-0AA447560CD4}" xr6:coauthVersionLast="47" xr6:coauthVersionMax="47" xr10:uidLastSave="{00000000-0000-0000-0000-000000000000}"/>
  <bookViews>
    <workbookView xWindow="-120" yWindow="-120" windowWidth="29040" windowHeight="15840" xr2:uid="{00000000-000D-0000-FFFF-FFFF00000000}"/>
  </bookViews>
  <sheets>
    <sheet name="Nghỉ hưu " sheetId="1" r:id="rId1"/>
    <sheet name="Thôi việc công chức" sheetId="2" r:id="rId2"/>
    <sheet name="Thôi việc VC + NLĐ"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 l="1"/>
  <c r="F8" i="2"/>
  <c r="E9" i="1"/>
  <c r="E7" i="1"/>
  <c r="F5" i="3"/>
  <c r="C6" i="2"/>
  <c r="E11" i="1"/>
  <c r="J11" i="1"/>
  <c r="F12" i="1"/>
  <c r="F11" i="1"/>
  <c r="E12" i="1"/>
  <c r="J12" i="1" l="1"/>
  <c r="J9" i="1"/>
  <c r="C8" i="2"/>
  <c r="G8" i="2" s="1"/>
  <c r="G12" i="1"/>
  <c r="H12" i="1" s="1"/>
  <c r="C7" i="3"/>
  <c r="G7" i="3" s="1"/>
  <c r="H7" i="3" s="1"/>
  <c r="I7" i="3" s="1"/>
  <c r="G11" i="1"/>
  <c r="H11" i="1" s="1"/>
  <c r="K11" i="1" s="1"/>
  <c r="F9" i="1"/>
  <c r="G9" i="1" s="1"/>
  <c r="H9" i="1" s="1"/>
  <c r="G6" i="2"/>
  <c r="H6" i="2" s="1"/>
  <c r="F8" i="3"/>
  <c r="F7" i="3"/>
  <c r="C8" i="3"/>
  <c r="G8" i="3" s="1"/>
  <c r="H8" i="3" s="1"/>
  <c r="I8" i="3" s="1"/>
  <c r="C5" i="3"/>
  <c r="G5" i="3" s="1"/>
  <c r="F9" i="2"/>
  <c r="I9" i="2"/>
  <c r="C9" i="2"/>
  <c r="G9" i="2" s="1"/>
  <c r="I6" i="2"/>
  <c r="I8" i="2"/>
  <c r="H5" i="3" l="1"/>
  <c r="I5" i="3" s="1"/>
  <c r="H9" i="2"/>
  <c r="J9" i="2" s="1"/>
  <c r="J6" i="2"/>
  <c r="K12" i="1"/>
  <c r="H8" i="2"/>
  <c r="J8" i="2" s="1"/>
  <c r="K9" i="1" l="1"/>
</calcChain>
</file>

<file path=xl/sharedStrings.xml><?xml version="1.0" encoding="utf-8"?>
<sst xmlns="http://schemas.openxmlformats.org/spreadsheetml/2006/main" count="70" uniqueCount="47">
  <si>
    <t>TT</t>
  </si>
  <si>
    <t>Họ và tên</t>
  </si>
  <si>
    <t>Số năm đóng BHXH</t>
  </si>
  <si>
    <t>Lương hiện hưởng (lương, các khoản phụ cấp</t>
  </si>
  <si>
    <t>Nguyễn Văn A</t>
  </si>
  <si>
    <t>Số tiền được hưởng</t>
  </si>
  <si>
    <t>Số tháng nghỉ sớm so với quy định</t>
  </si>
  <si>
    <t>Trợ cấp hưu trí</t>
  </si>
  <si>
    <t>Số năm về hưu trước tuổi</t>
  </si>
  <si>
    <t>Trợ cấp cho thời gian công tác đóng BHXH</t>
  </si>
  <si>
    <t>Nguyễn Văn C</t>
  </si>
  <si>
    <t>Trợ cấp nghỉ trước tuổi</t>
  </si>
  <si>
    <t>Trợ cấp nghỉ hưu trước tuổi</t>
  </si>
  <si>
    <t>Tổng hưởng theo chính sách</t>
  </si>
  <si>
    <t>Lưu ý: Chỉ nhập số liệu vào ô mầu vàng</t>
  </si>
  <si>
    <t>BẢNG TÍNH CHẾ ĐỘ CHÍNH SÁCH NGHỈ HƯU TRƯỚC TUỔI</t>
  </si>
  <si>
    <t>Trợ cấp thôi việc</t>
  </si>
  <si>
    <t>Trợ cấp tiền lương hiện hưởng</t>
  </si>
  <si>
    <t>Trợ cấp tiền lương hiện hưởng cho năm đóng BHXH</t>
  </si>
  <si>
    <t>Trợ cấp tìm việc làm</t>
  </si>
  <si>
    <t>Tổng lĩnh</t>
  </si>
  <si>
    <t>A- Chế độ thôi việc cho cán bộ, công chức có thời gian đóng BHXH từ đủ 5 năm trở lên</t>
  </si>
  <si>
    <t xml:space="preserve">B- Chế độ thôi việc cho cán bộ, công chức có thời gian đóng BHXH dưới 5 năm </t>
  </si>
  <si>
    <t xml:space="preserve">A- Chế độ cho người dưới 02 năm </t>
  </si>
  <si>
    <t>Nguyễn Văn B</t>
  </si>
  <si>
    <t>B- Chế độ cho người từ đủ 02 năm đến 05 năm</t>
  </si>
  <si>
    <t>C- Chế độ cho người trên 5 năm đủ 10 năm</t>
  </si>
  <si>
    <t>2. Ví dụ ông B sinh 03/1968 đến tháng  4/2030 đủ 62 tuổi, đủ tuổi nghỉ hưu (theo NĐ 135); Nếu ông B về nghỉ hưu vào 4/2025 (theo NĐ 178) về hưu trước 5 năm; tiền lương tháng hiện hưởng (lương + các khoản phụ cấp) là 15 triệu, đóng BHXH được 30 năm
+ (1) số tiền được hưởng trợ cấp hưu trí theo điểm a Khoản 1 Điều 7 (01 tháng tiền lương hiện hưởng nhân với số tháng nghỉ hưu sớm so với thời điểm nghỉ hưu)
+ (2) Trợ cấp 5 tháng tiền lương cho mỗi năm nghỉ hưu trước tuổi (điểm a Khoản 2 Điều 7)
+ (3) TRợ cấp 5 tháng tiền lương hiện hưởng cho 20 năm đầu đóng BHXH, từ năm thứu 21 là 0,5 tháng tiền lương đóng BHXH</t>
  </si>
  <si>
    <t>1. Ví dụ ông C sinh 08/1964 đến tháng 12/2026 đủ 61 tuổi 3 tháng đủ tuổi nghỉ hưu (theo NĐ 135); Nếu ông A về nghỉ hưu vào 4/2025 (theo NĐ 178) về hưu trước 8 tháng; tiền lương tháng hiện hưởng (lương + các khoản phụ cấp) là 15 triệu, số tiền được hưởng trợ cấp hưu trí theo điểm a Khoản 1 Điều 7 (01 tháng tiền lương hiện hưởng nhân với số tháng nghỉ hưu sớm so với thời điểm nghỉ hưu)</t>
  </si>
  <si>
    <t>3. Ví dụ ông C sinh 04/1968 đến tháng  5/2030 đủ 62 tuổi, đủ tuổi nghỉ hưu (theo NĐ 135); Nếu ông C về nghỉ hưu vào 4/2025 (theo NĐ 178) về hưu trước 5 năm 1 tháng; tiền lương tháng hiện hưởng (lương + các khoản phụ cấp) là 15 triệu, đóng BHXH được 30 năm
+ (1) số tiền được hưởng trợ cấp hưu trí theo điểm a Khoản 1 Điều 7 (0,9 tháng tiền lương hiện hưởng nhân với 60 tháng nghỉ hưu sớm so với thời điểm nghỉ hưu)
+ (2) Trợ cấp 4 tháng tiền lương cho mỗi năm nghỉ hưu trước tuổi (điểm a Khoản 2 Điều 7)
+ (3) TRợ cấp 5 tháng tiền lương hiện hưởng cho 20 năm đầu đóng BHXH, từ năm thứ 21 là 0,5 tháng tiền lương đóng BHXH</t>
  </si>
  <si>
    <t>Nguyễn Văn D</t>
  </si>
  <si>
    <t>Số tháng đóng BHXH</t>
  </si>
  <si>
    <t>(2) Ông A có thời gian đóng BHXH là 183 tháng, được hưởng:
Trợ cấp thôi việc 60 tháng nhân với 0,8 tháng tiền lương hiện hưởng
Trợ cấp 1,5 tháng tiền lương hiện hưởng cho mỗi năm đóng BHXH 
Trợ cấp tìm việc là 3 tháng tiền lương</t>
  </si>
  <si>
    <t>A- Chế độ thôi việc viên chức, NLĐ có thời gian đóng BHXH từ đủ 5 năm trở lên</t>
  </si>
  <si>
    <t>Các ví dụ trên được tính cho các Trường hợp nghỉ trong thời gian 12 tháng đầu tiên kể từ ngày có QĐ sắp xếp tổ chức bộ máy</t>
  </si>
  <si>
    <r>
      <t xml:space="preserve">(1) Số tháng tính hưởng trợ cấp thôi việc:  nếu có thời gian đóng BXHH từ đủ 05 năm trở lên thì thời gian tính hưởng trợ cấp tối </t>
    </r>
    <r>
      <rPr>
        <b/>
        <sz val="14"/>
        <color theme="1"/>
        <rFont val="Times New Roman"/>
        <family val="1"/>
      </rPr>
      <t xml:space="preserve">đa là 60 tháng </t>
    </r>
    <r>
      <rPr>
        <sz val="14"/>
        <color theme="1"/>
        <rFont val="Times New Roman"/>
        <family val="1"/>
      </rPr>
      <t xml:space="preserve">
Nếu có thời gian đóng BXHH dưới 5 năm thì thời gian tính hưởng tương ứng với số tháng đóng BHXH</t>
    </r>
  </si>
  <si>
    <t>(3) Ông B có thời gian đóng BHXH là 4 năm, được hưởng:
Trợ cấp thôi việc 54 tháng nhân với 0,8 tháng tiền lương hiện hưởng
Trợ cấp 1,5 tháng tiền lương hiện hưởng cho mỗi năm đóng BHXH 
Trợ cấp tìm việc là 3 tháng tiền lương</t>
  </si>
  <si>
    <t xml:space="preserve">B- Chế độ thôi việc cho viên chức, NLĐ có thời gian đóng BHXH dưới 5 năm </t>
  </si>
  <si>
    <t>Tổng lĩnh chưa bao gồm chính sách BHTN</t>
  </si>
  <si>
    <t>BẢNG TÍNH CHẾ ĐỘ CHÍNH SÁCH THÔI VIỆC ĐỐI VỚI VIÊN CHỨC, NLĐ</t>
  </si>
  <si>
    <t>BẢNG TÍNH CHẾ ĐỘ CHÍNH SÁCH THÔI VIỆC ĐỐI VỚI CÔNG CHỨC</t>
  </si>
  <si>
    <r>
      <t xml:space="preserve">(1) Số tháng tính hưởng trợ cấp thôi việc:  nếu có thời gian đóng BXHH từ đủ 05 năm trở lên thì thời gian tính hưởng trợ cấp tối </t>
    </r>
    <r>
      <rPr>
        <b/>
        <sz val="14"/>
        <color theme="1"/>
        <rFont val="Times New Roman"/>
        <family val="1"/>
      </rPr>
      <t xml:space="preserve">đa là 60 tháng </t>
    </r>
    <r>
      <rPr>
        <sz val="14"/>
        <color theme="1"/>
        <rFont val="Times New Roman"/>
        <family val="1"/>
      </rPr>
      <t xml:space="preserve">
Nếu có thời gian đóng BXHH dưới </t>
    </r>
    <r>
      <rPr>
        <b/>
        <sz val="14"/>
        <color theme="1"/>
        <rFont val="Times New Roman"/>
        <family val="1"/>
      </rPr>
      <t>5 năm</t>
    </r>
    <r>
      <rPr>
        <sz val="14"/>
        <color theme="1"/>
        <rFont val="Times New Roman"/>
        <family val="1"/>
      </rPr>
      <t xml:space="preserve"> thì thời gian tính hưởng tương ứng với số tháng đóng BHXH</t>
    </r>
  </si>
  <si>
    <t>Số năm đóng BHXH tính hưởng (làm tròn)</t>
  </si>
  <si>
    <t>Thực tế</t>
  </si>
  <si>
    <t>Làm tròn</t>
  </si>
  <si>
    <r>
      <t>Lương hiện hưởng (</t>
    </r>
    <r>
      <rPr>
        <i/>
        <sz val="13"/>
        <color theme="1"/>
        <rFont val="Times New Roman"/>
        <family val="1"/>
      </rPr>
      <t>lương, các khoản phụ cấp… tại khoản 6 Điều 5)</t>
    </r>
  </si>
  <si>
    <t>Lưu ý: Chỉ nhập số liệu vào ô màu vàng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</si>
</sst>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_);_(* \(#,##0.0\);_(* &quot;-&quot;??_);_(@_)"/>
  </numFmts>
  <fonts count="10"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b/>
      <sz val="13"/>
      <color theme="1"/>
      <name val="Times New Roman"/>
      <family val="1"/>
    </font>
    <font>
      <i/>
      <sz val="13"/>
      <color theme="1"/>
      <name val="Times New Roman"/>
      <family val="1"/>
    </font>
    <font>
      <b/>
      <sz val="12"/>
      <color theme="1"/>
      <name val="Times New Roman"/>
      <family val="1"/>
    </font>
    <font>
      <sz val="12"/>
      <color theme="1"/>
      <name val="Times New Roman"/>
      <family val="1"/>
    </font>
    <font>
      <sz val="11"/>
      <color theme="1"/>
      <name val="Times New Roman"/>
      <family val="1"/>
    </font>
    <font>
      <b/>
      <sz val="14"/>
      <color rgb="FFFF0000"/>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s>
  <cellStyleXfs count="2">
    <xf numFmtId="0" fontId="0" fillId="0" borderId="0"/>
    <xf numFmtId="43" fontId="1" fillId="0" borderId="0" applyFont="0" applyFill="0" applyBorder="0" applyAlignment="0" applyProtection="0"/>
  </cellStyleXfs>
  <cellXfs count="65">
    <xf numFmtId="0" fontId="0" fillId="0" borderId="0" xfId="0"/>
    <xf numFmtId="0" fontId="3" fillId="0" borderId="0" xfId="0" applyFont="1" applyAlignment="1">
      <alignment horizontal="center" vertical="center" wrapText="1"/>
    </xf>
    <xf numFmtId="0" fontId="3" fillId="0" borderId="0" xfId="0" applyFont="1" applyAlignment="1">
      <alignment vertical="center" wrapText="1"/>
    </xf>
    <xf numFmtId="164" fontId="3" fillId="0" borderId="0" xfId="1" applyNumberFormat="1" applyFont="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4" fontId="2" fillId="0" borderId="1" xfId="0" applyNumberFormat="1" applyFont="1" applyBorder="1" applyAlignment="1">
      <alignment vertical="center" wrapText="1"/>
    </xf>
    <xf numFmtId="0" fontId="3" fillId="2" borderId="1" xfId="0" applyFont="1" applyFill="1" applyBorder="1" applyAlignment="1">
      <alignment horizontal="center" vertical="center" wrapText="1"/>
    </xf>
    <xf numFmtId="164" fontId="2" fillId="0" borderId="1" xfId="0" applyNumberFormat="1" applyFont="1" applyBorder="1" applyAlignment="1">
      <alignment vertical="center"/>
    </xf>
    <xf numFmtId="164" fontId="3" fillId="2" borderId="1" xfId="1" applyNumberFormat="1" applyFont="1" applyFill="1" applyBorder="1" applyAlignment="1" applyProtection="1">
      <alignment vertical="center" wrapText="1"/>
    </xf>
    <xf numFmtId="165" fontId="3" fillId="0" borderId="1" xfId="0" applyNumberFormat="1" applyFont="1" applyBorder="1" applyAlignment="1">
      <alignment vertical="center"/>
    </xf>
    <xf numFmtId="2" fontId="3" fillId="0" borderId="1" xfId="0" applyNumberFormat="1" applyFont="1" applyBorder="1" applyAlignment="1">
      <alignment horizontal="center" vertical="center" wrapText="1"/>
    </xf>
    <xf numFmtId="164" fontId="3" fillId="0" borderId="0" xfId="1" applyNumberFormat="1" applyFont="1" applyAlignment="1" applyProtection="1">
      <alignment vertical="center" wrapText="1"/>
    </xf>
    <xf numFmtId="164" fontId="2" fillId="0" borderId="1" xfId="1" applyNumberFormat="1" applyFont="1" applyBorder="1" applyAlignment="1" applyProtection="1">
      <alignment vertical="center" wrapText="1"/>
    </xf>
    <xf numFmtId="165" fontId="3" fillId="0" borderId="1" xfId="0" applyNumberFormat="1" applyFont="1" applyBorder="1"/>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7" fillId="2" borderId="1" xfId="0" applyFont="1" applyFill="1" applyBorder="1" applyAlignment="1">
      <alignment horizontal="center" vertical="center" wrapText="1"/>
    </xf>
    <xf numFmtId="164" fontId="7" fillId="2" borderId="1" xfId="1"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1" xfId="1" applyNumberFormat="1" applyFont="1" applyBorder="1" applyAlignment="1">
      <alignment horizontal="center" vertical="center" wrapText="1"/>
    </xf>
    <xf numFmtId="0" fontId="7" fillId="0" borderId="1" xfId="0" applyFont="1" applyBorder="1" applyAlignment="1">
      <alignment horizontal="center" vertical="center" wrapText="1"/>
    </xf>
    <xf numFmtId="164" fontId="7" fillId="2" borderId="1" xfId="1" applyNumberFormat="1" applyFont="1" applyFill="1" applyBorder="1" applyAlignment="1">
      <alignment vertical="center" wrapText="1"/>
    </xf>
    <xf numFmtId="164" fontId="6" fillId="0" borderId="1" xfId="0" applyNumberFormat="1" applyFont="1" applyBorder="1" applyAlignment="1">
      <alignment vertical="center" wrapText="1"/>
    </xf>
    <xf numFmtId="165" fontId="7" fillId="0" borderId="1" xfId="0" applyNumberFormat="1" applyFont="1" applyBorder="1" applyAlignment="1">
      <alignment vertical="center"/>
    </xf>
    <xf numFmtId="164" fontId="7" fillId="2" borderId="1" xfId="0" applyNumberFormat="1" applyFont="1" applyFill="1" applyBorder="1" applyAlignment="1">
      <alignment vertical="center" wrapText="1"/>
    </xf>
    <xf numFmtId="164" fontId="6" fillId="0" borderId="1" xfId="1" applyNumberFormat="1" applyFont="1" applyBorder="1" applyAlignment="1">
      <alignment vertical="center" wrapText="1"/>
    </xf>
    <xf numFmtId="164" fontId="7" fillId="0" borderId="1" xfId="1" applyNumberFormat="1"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164" fontId="2" fillId="0" borderId="1" xfId="1" applyNumberFormat="1" applyFont="1" applyBorder="1" applyAlignment="1" applyProtection="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164" fontId="8" fillId="0" borderId="0" xfId="1" applyNumberFormat="1" applyFont="1" applyAlignment="1">
      <alignment vertical="center" wrapText="1"/>
    </xf>
    <xf numFmtId="165" fontId="7" fillId="0" borderId="1" xfId="0" applyNumberFormat="1" applyFont="1" applyBorder="1" applyAlignment="1">
      <alignment vertical="center" wrapText="1"/>
    </xf>
    <xf numFmtId="0" fontId="8" fillId="0" borderId="0" xfId="0" applyFont="1"/>
    <xf numFmtId="0" fontId="8" fillId="0" borderId="0" xfId="0" applyFont="1" applyAlignment="1">
      <alignment vertical="center"/>
    </xf>
    <xf numFmtId="0" fontId="8" fillId="0" borderId="0" xfId="0" applyFont="1" applyAlignment="1">
      <alignment horizontal="center"/>
    </xf>
    <xf numFmtId="0" fontId="3" fillId="0" borderId="0" xfId="0" applyFont="1" applyAlignment="1">
      <alignment horizontal="justify" vertical="center" wrapText="1"/>
    </xf>
    <xf numFmtId="0" fontId="8" fillId="0" borderId="0" xfId="0" applyFont="1" applyAlignment="1">
      <alignment horizontal="justify" vertical="center"/>
    </xf>
    <xf numFmtId="0" fontId="2" fillId="2" borderId="0" xfId="0" applyFont="1" applyFill="1" applyAlignment="1">
      <alignment horizontal="justify" vertical="center" wrapText="1"/>
    </xf>
    <xf numFmtId="0" fontId="8" fillId="0" borderId="0" xfId="0" applyFont="1" applyAlignment="1">
      <alignment horizontal="justify" vertical="center" wrapText="1"/>
    </xf>
    <xf numFmtId="0" fontId="6" fillId="0" borderId="1" xfId="0" applyFont="1" applyBorder="1" applyAlignment="1">
      <alignment horizontal="left" vertical="center" wrapText="1"/>
    </xf>
    <xf numFmtId="0" fontId="2" fillId="3" borderId="8"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164" fontId="4" fillId="0" borderId="3" xfId="1" applyNumberFormat="1" applyFont="1" applyBorder="1" applyAlignment="1">
      <alignment horizontal="center" vertical="center" wrapText="1"/>
    </xf>
    <xf numFmtId="164" fontId="4" fillId="0" borderId="4" xfId="1" applyNumberFormat="1" applyFont="1" applyBorder="1" applyAlignment="1">
      <alignment horizontal="center" vertical="center" wrapText="1"/>
    </xf>
    <xf numFmtId="164" fontId="4" fillId="0" borderId="7" xfId="1" applyNumberFormat="1" applyFont="1" applyBorder="1" applyAlignment="1">
      <alignment horizontal="center" vertical="center" wrapText="1"/>
    </xf>
    <xf numFmtId="0" fontId="2"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164" fontId="2" fillId="0" borderId="1" xfId="1" applyNumberFormat="1" applyFont="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3" borderId="0" xfId="0" applyFont="1" applyFill="1" applyAlignment="1">
      <alignment horizontal="justify" vertical="center" wrapText="1"/>
    </xf>
    <xf numFmtId="0" fontId="6" fillId="2" borderId="0" xfId="0" applyFont="1" applyFill="1" applyAlignment="1">
      <alignment horizontal="justify" vertical="center" wrapText="1"/>
    </xf>
    <xf numFmtId="0" fontId="9" fillId="0" borderId="1"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
  <sheetViews>
    <sheetView tabSelected="1" workbookViewId="0">
      <selection activeCell="N14" sqref="N14"/>
    </sheetView>
  </sheetViews>
  <sheetFormatPr defaultColWidth="8.85546875" defaultRowHeight="15" x14ac:dyDescent="0.25"/>
  <cols>
    <col min="1" max="1" width="6.140625" style="32" customWidth="1"/>
    <col min="2" max="2" width="20.7109375" style="31" customWidth="1"/>
    <col min="3" max="3" width="10" style="32" customWidth="1"/>
    <col min="4" max="4" width="14.5703125" style="33" customWidth="1"/>
    <col min="5" max="5" width="14.140625" style="31" customWidth="1"/>
    <col min="6" max="7" width="7.28515625" style="31" customWidth="1"/>
    <col min="8" max="8" width="16.5703125" style="31" customWidth="1"/>
    <col min="9" max="9" width="8.7109375" style="31" customWidth="1"/>
    <col min="10" max="10" width="13.85546875" style="31" customWidth="1"/>
    <col min="11" max="11" width="17" style="31" customWidth="1"/>
    <col min="12" max="16384" width="8.85546875" style="31"/>
  </cols>
  <sheetData>
    <row r="1" spans="1:11" ht="24.6" customHeight="1" x14ac:dyDescent="0.25">
      <c r="A1" s="51" t="s">
        <v>15</v>
      </c>
      <c r="B1" s="51"/>
      <c r="C1" s="51"/>
      <c r="D1" s="51"/>
      <c r="E1" s="51"/>
      <c r="F1" s="51"/>
      <c r="G1" s="51"/>
      <c r="H1" s="51"/>
      <c r="I1" s="51"/>
      <c r="J1" s="51"/>
      <c r="K1" s="51"/>
    </row>
    <row r="2" spans="1:11" ht="18.75" x14ac:dyDescent="0.25">
      <c r="A2" s="1"/>
      <c r="B2" s="2"/>
      <c r="C2" s="1"/>
      <c r="D2" s="3"/>
      <c r="E2" s="2"/>
      <c r="F2" s="2"/>
      <c r="G2" s="2"/>
      <c r="H2" s="2"/>
      <c r="I2" s="2"/>
      <c r="J2" s="2"/>
      <c r="K2" s="2"/>
    </row>
    <row r="3" spans="1:11" ht="25.9" customHeight="1" x14ac:dyDescent="0.25">
      <c r="A3" s="45" t="s">
        <v>0</v>
      </c>
      <c r="B3" s="45" t="s">
        <v>1</v>
      </c>
      <c r="C3" s="44" t="s">
        <v>7</v>
      </c>
      <c r="D3" s="44"/>
      <c r="E3" s="44"/>
      <c r="F3" s="44" t="s">
        <v>12</v>
      </c>
      <c r="G3" s="44"/>
      <c r="H3" s="44"/>
      <c r="I3" s="44"/>
      <c r="J3" s="44"/>
      <c r="K3" s="48" t="s">
        <v>13</v>
      </c>
    </row>
    <row r="4" spans="1:11" ht="54" customHeight="1" x14ac:dyDescent="0.25">
      <c r="A4" s="46"/>
      <c r="B4" s="46"/>
      <c r="C4" s="45" t="s">
        <v>6</v>
      </c>
      <c r="D4" s="48" t="s">
        <v>45</v>
      </c>
      <c r="E4" s="45" t="s">
        <v>5</v>
      </c>
      <c r="F4" s="52" t="s">
        <v>8</v>
      </c>
      <c r="G4" s="53"/>
      <c r="H4" s="45" t="s">
        <v>11</v>
      </c>
      <c r="I4" s="45" t="s">
        <v>2</v>
      </c>
      <c r="J4" s="45" t="s">
        <v>9</v>
      </c>
      <c r="K4" s="50"/>
    </row>
    <row r="5" spans="1:11" ht="82.9" customHeight="1" x14ac:dyDescent="0.25">
      <c r="A5" s="47"/>
      <c r="B5" s="47"/>
      <c r="C5" s="47"/>
      <c r="D5" s="49"/>
      <c r="E5" s="47"/>
      <c r="F5" s="28" t="s">
        <v>43</v>
      </c>
      <c r="G5" s="28" t="s">
        <v>44</v>
      </c>
      <c r="H5" s="47"/>
      <c r="I5" s="47"/>
      <c r="J5" s="47"/>
      <c r="K5" s="49"/>
    </row>
    <row r="6" spans="1:11" ht="27" customHeight="1" x14ac:dyDescent="0.25">
      <c r="A6" s="42" t="s">
        <v>23</v>
      </c>
      <c r="B6" s="42"/>
      <c r="C6" s="42"/>
      <c r="D6" s="42"/>
      <c r="E6" s="42"/>
      <c r="F6" s="42"/>
      <c r="G6" s="42"/>
      <c r="H6" s="42"/>
      <c r="I6" s="42"/>
      <c r="J6" s="42"/>
      <c r="K6" s="42"/>
    </row>
    <row r="7" spans="1:11" ht="29.45" customHeight="1" x14ac:dyDescent="0.25">
      <c r="A7" s="15">
        <v>1</v>
      </c>
      <c r="B7" s="16" t="s">
        <v>4</v>
      </c>
      <c r="C7" s="17">
        <v>8</v>
      </c>
      <c r="D7" s="18">
        <v>15000000</v>
      </c>
      <c r="E7" s="19">
        <f>C7*D7</f>
        <v>120000000</v>
      </c>
      <c r="F7" s="15"/>
      <c r="G7" s="15"/>
      <c r="H7" s="15"/>
      <c r="I7" s="15"/>
      <c r="J7" s="15"/>
      <c r="K7" s="20"/>
    </row>
    <row r="8" spans="1:11" ht="30.6" customHeight="1" x14ac:dyDescent="0.25">
      <c r="A8" s="42" t="s">
        <v>25</v>
      </c>
      <c r="B8" s="42"/>
      <c r="C8" s="42"/>
      <c r="D8" s="42"/>
      <c r="E8" s="42"/>
      <c r="F8" s="42"/>
      <c r="G8" s="42"/>
      <c r="H8" s="42"/>
      <c r="I8" s="42"/>
      <c r="J8" s="42"/>
      <c r="K8" s="42"/>
    </row>
    <row r="9" spans="1:11" ht="26.45" customHeight="1" x14ac:dyDescent="0.25">
      <c r="A9" s="21">
        <v>1</v>
      </c>
      <c r="B9" s="16" t="s">
        <v>24</v>
      </c>
      <c r="C9" s="17">
        <v>60</v>
      </c>
      <c r="D9" s="22">
        <v>15000000</v>
      </c>
      <c r="E9" s="23">
        <f>D9*C9</f>
        <v>900000000</v>
      </c>
      <c r="F9" s="34">
        <f>C9/12</f>
        <v>5</v>
      </c>
      <c r="G9" s="24">
        <f>IF(MOD(F9,1) = 0, INT(F9), IF(MOD(F9,1) &lt; 0.5, INT(F9) + 0.5, INT(F9) + 1))</f>
        <v>5</v>
      </c>
      <c r="H9" s="23">
        <f>D9*5*G9</f>
        <v>375000000</v>
      </c>
      <c r="I9" s="25">
        <v>30</v>
      </c>
      <c r="J9" s="23">
        <f>D9*5+0.5*D9*(I9-20)</f>
        <v>150000000</v>
      </c>
      <c r="K9" s="26">
        <f>E9+H9+J9</f>
        <v>1425000000</v>
      </c>
    </row>
    <row r="10" spans="1:11" ht="29.45" customHeight="1" x14ac:dyDescent="0.25">
      <c r="A10" s="42" t="s">
        <v>26</v>
      </c>
      <c r="B10" s="42"/>
      <c r="C10" s="42"/>
      <c r="D10" s="42"/>
      <c r="E10" s="42"/>
      <c r="F10" s="42"/>
      <c r="G10" s="42"/>
      <c r="H10" s="42"/>
      <c r="I10" s="42"/>
      <c r="J10" s="42"/>
      <c r="K10" s="42"/>
    </row>
    <row r="11" spans="1:11" ht="26.45" customHeight="1" x14ac:dyDescent="0.25">
      <c r="A11" s="21">
        <v>1</v>
      </c>
      <c r="B11" s="16" t="s">
        <v>10</v>
      </c>
      <c r="C11" s="17">
        <v>62</v>
      </c>
      <c r="D11" s="22">
        <v>15000000</v>
      </c>
      <c r="E11" s="23">
        <f>D11*60*0.9</f>
        <v>810000000</v>
      </c>
      <c r="F11" s="34">
        <f>C11/12</f>
        <v>5.166666666666667</v>
      </c>
      <c r="G11" s="24">
        <f>IF(MOD(F11,1) = 0, INT(F11), IF(MOD(F11,1) &lt; 0.5, INT(F11) + 0.5, INT(F11) + 1))</f>
        <v>5.5</v>
      </c>
      <c r="H11" s="23">
        <f>D11*4*G11</f>
        <v>330000000</v>
      </c>
      <c r="I11" s="25">
        <v>30</v>
      </c>
      <c r="J11" s="23">
        <f>D11*5+0.5*D11*(I11-20)</f>
        <v>150000000</v>
      </c>
      <c r="K11" s="26">
        <f>E11+H11+J11</f>
        <v>1290000000</v>
      </c>
    </row>
    <row r="12" spans="1:11" ht="26.45" customHeight="1" x14ac:dyDescent="0.25">
      <c r="A12" s="21">
        <v>1</v>
      </c>
      <c r="B12" s="16" t="s">
        <v>30</v>
      </c>
      <c r="C12" s="17">
        <v>68</v>
      </c>
      <c r="D12" s="22">
        <v>15000000</v>
      </c>
      <c r="E12" s="23">
        <f>D12*60*0.9</f>
        <v>810000000</v>
      </c>
      <c r="F12" s="34">
        <f>C12/12</f>
        <v>5.666666666666667</v>
      </c>
      <c r="G12" s="24">
        <f>IF(MOD(F12,1) = 0, INT(F12), IF(MOD(F12,1) &lt; 0.5, INT(F12) + 0.5, INT(F12) + 1))</f>
        <v>6</v>
      </c>
      <c r="H12" s="23">
        <f>D12*4*G12</f>
        <v>360000000</v>
      </c>
      <c r="I12" s="25">
        <v>30</v>
      </c>
      <c r="J12" s="23">
        <f>D12*5+0.5*D12*(I12-20)</f>
        <v>150000000</v>
      </c>
      <c r="K12" s="26">
        <f>E12+H12+J12</f>
        <v>1320000000</v>
      </c>
    </row>
    <row r="13" spans="1:11" ht="15.75" x14ac:dyDescent="0.25">
      <c r="A13" s="21"/>
      <c r="B13" s="16"/>
      <c r="C13" s="21"/>
      <c r="D13" s="27"/>
      <c r="E13" s="16"/>
      <c r="F13" s="16"/>
      <c r="G13" s="16"/>
      <c r="H13" s="16"/>
      <c r="I13" s="16"/>
      <c r="J13" s="16"/>
      <c r="K13" s="16"/>
    </row>
    <row r="14" spans="1:11" ht="36" customHeight="1" x14ac:dyDescent="0.25">
      <c r="A14" s="43" t="s">
        <v>46</v>
      </c>
      <c r="B14" s="43"/>
      <c r="C14" s="43"/>
      <c r="D14" s="43"/>
      <c r="E14" s="43"/>
      <c r="F14" s="2"/>
      <c r="G14" s="2"/>
      <c r="H14" s="2"/>
      <c r="I14" s="2"/>
      <c r="J14" s="2"/>
      <c r="K14" s="2"/>
    </row>
    <row r="15" spans="1:11" ht="55.5" customHeight="1" x14ac:dyDescent="0.25">
      <c r="A15" s="41" t="s">
        <v>28</v>
      </c>
      <c r="B15" s="41"/>
      <c r="C15" s="41"/>
      <c r="D15" s="41"/>
      <c r="E15" s="41"/>
      <c r="F15" s="41"/>
      <c r="G15" s="41"/>
      <c r="H15" s="41"/>
      <c r="I15" s="41"/>
      <c r="J15" s="41"/>
      <c r="K15" s="41"/>
    </row>
    <row r="16" spans="1:11" ht="94.5" customHeight="1" x14ac:dyDescent="0.25">
      <c r="A16" s="41" t="s">
        <v>27</v>
      </c>
      <c r="B16" s="41"/>
      <c r="C16" s="41"/>
      <c r="D16" s="41"/>
      <c r="E16" s="41"/>
      <c r="F16" s="41"/>
      <c r="G16" s="41"/>
      <c r="H16" s="41"/>
      <c r="I16" s="41"/>
      <c r="J16" s="41"/>
      <c r="K16" s="41"/>
    </row>
    <row r="17" spans="1:11" ht="99.75" customHeight="1" x14ac:dyDescent="0.25">
      <c r="A17" s="41" t="s">
        <v>29</v>
      </c>
      <c r="B17" s="41"/>
      <c r="C17" s="41"/>
      <c r="D17" s="41"/>
      <c r="E17" s="41"/>
      <c r="F17" s="41"/>
      <c r="G17" s="41"/>
      <c r="H17" s="41"/>
      <c r="I17" s="41"/>
      <c r="J17" s="41"/>
      <c r="K17" s="41"/>
    </row>
    <row r="18" spans="1:11" ht="16.899999999999999" customHeight="1" x14ac:dyDescent="0.25">
      <c r="A18" s="40" t="s">
        <v>34</v>
      </c>
      <c r="B18" s="40"/>
      <c r="C18" s="40"/>
      <c r="D18" s="40"/>
      <c r="E18" s="40"/>
      <c r="F18" s="40"/>
      <c r="G18" s="40"/>
      <c r="H18" s="40"/>
      <c r="I18" s="40"/>
      <c r="J18" s="40"/>
      <c r="K18" s="40"/>
    </row>
  </sheetData>
  <mergeCells count="21">
    <mergeCell ref="A1:K1"/>
    <mergeCell ref="C3:E3"/>
    <mergeCell ref="F4:G4"/>
    <mergeCell ref="A8:K8"/>
    <mergeCell ref="F3:J3"/>
    <mergeCell ref="A6:K6"/>
    <mergeCell ref="A3:A5"/>
    <mergeCell ref="B3:B5"/>
    <mergeCell ref="C4:C5"/>
    <mergeCell ref="D4:D5"/>
    <mergeCell ref="E4:E5"/>
    <mergeCell ref="H4:H5"/>
    <mergeCell ref="I4:I5"/>
    <mergeCell ref="J4:J5"/>
    <mergeCell ref="K3:K5"/>
    <mergeCell ref="A18:K18"/>
    <mergeCell ref="A15:K15"/>
    <mergeCell ref="A16:K16"/>
    <mergeCell ref="A17:K17"/>
    <mergeCell ref="A10:K10"/>
    <mergeCell ref="A14:E14"/>
  </mergeCells>
  <pageMargins left="0.5" right="0.5" top="0.5" bottom="0.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
  <sheetViews>
    <sheetView zoomScale="85" zoomScaleNormal="85" workbookViewId="0">
      <selection activeCell="F6" sqref="F6"/>
    </sheetView>
  </sheetViews>
  <sheetFormatPr defaultColWidth="8.85546875" defaultRowHeight="15" x14ac:dyDescent="0.25"/>
  <cols>
    <col min="1" max="1" width="5.85546875" style="35" customWidth="1"/>
    <col min="2" max="2" width="18.140625" style="35" customWidth="1"/>
    <col min="3" max="3" width="11.28515625" style="35" customWidth="1"/>
    <col min="4" max="4" width="12.5703125" style="37" customWidth="1"/>
    <col min="5" max="5" width="16.140625" style="35" customWidth="1"/>
    <col min="6" max="6" width="17.5703125" style="35" customWidth="1"/>
    <col min="7" max="7" width="13.140625" style="37" customWidth="1"/>
    <col min="8" max="8" width="17.42578125" style="35" customWidth="1"/>
    <col min="9" max="9" width="16.28515625" style="35" customWidth="1"/>
    <col min="10" max="10" width="18.140625" style="35" customWidth="1"/>
    <col min="11" max="16384" width="8.85546875" style="35"/>
  </cols>
  <sheetData>
    <row r="1" spans="1:11" ht="34.9" customHeight="1" x14ac:dyDescent="0.25">
      <c r="A1" s="51" t="s">
        <v>40</v>
      </c>
      <c r="B1" s="51"/>
      <c r="C1" s="51"/>
      <c r="D1" s="51"/>
      <c r="E1" s="51"/>
      <c r="F1" s="51"/>
      <c r="G1" s="51"/>
      <c r="H1" s="51"/>
      <c r="I1" s="51"/>
      <c r="J1" s="51"/>
    </row>
    <row r="2" spans="1:11" ht="18.75" x14ac:dyDescent="0.25">
      <c r="A2" s="1"/>
      <c r="B2" s="2"/>
      <c r="C2" s="2"/>
      <c r="D2" s="1"/>
      <c r="E2" s="12"/>
      <c r="F2" s="2"/>
      <c r="G2" s="1"/>
      <c r="H2" s="2"/>
      <c r="I2" s="2"/>
    </row>
    <row r="3" spans="1:11" ht="61.15" customHeight="1" x14ac:dyDescent="0.25">
      <c r="A3" s="58" t="s">
        <v>0</v>
      </c>
      <c r="B3" s="58" t="s">
        <v>1</v>
      </c>
      <c r="C3" s="56" t="s">
        <v>2</v>
      </c>
      <c r="D3" s="58" t="s">
        <v>16</v>
      </c>
      <c r="E3" s="58"/>
      <c r="F3" s="58"/>
      <c r="G3" s="58" t="s">
        <v>18</v>
      </c>
      <c r="H3" s="58"/>
      <c r="I3" s="59" t="s">
        <v>19</v>
      </c>
      <c r="J3" s="60" t="s">
        <v>20</v>
      </c>
    </row>
    <row r="4" spans="1:11" ht="110.45" customHeight="1" x14ac:dyDescent="0.25">
      <c r="A4" s="58"/>
      <c r="B4" s="58"/>
      <c r="C4" s="57"/>
      <c r="D4" s="29" t="s">
        <v>31</v>
      </c>
      <c r="E4" s="30" t="s">
        <v>3</v>
      </c>
      <c r="F4" s="29" t="s">
        <v>5</v>
      </c>
      <c r="G4" s="29" t="s">
        <v>42</v>
      </c>
      <c r="H4" s="29" t="s">
        <v>17</v>
      </c>
      <c r="I4" s="59"/>
      <c r="J4" s="60"/>
    </row>
    <row r="5" spans="1:11" ht="27.6" customHeight="1" x14ac:dyDescent="0.25">
      <c r="A5" s="61" t="s">
        <v>21</v>
      </c>
      <c r="B5" s="61"/>
      <c r="C5" s="61"/>
      <c r="D5" s="61"/>
      <c r="E5" s="61"/>
      <c r="F5" s="61"/>
      <c r="G5" s="61"/>
      <c r="H5" s="61"/>
      <c r="I5" s="61"/>
      <c r="J5" s="61"/>
    </row>
    <row r="6" spans="1:11" s="36" customFormat="1" ht="36" customHeight="1" x14ac:dyDescent="0.25">
      <c r="A6" s="4">
        <v>1</v>
      </c>
      <c r="B6" s="5" t="s">
        <v>4</v>
      </c>
      <c r="C6" s="4">
        <f>D6/12</f>
        <v>19</v>
      </c>
      <c r="D6" s="7">
        <v>228</v>
      </c>
      <c r="E6" s="9">
        <v>15000000</v>
      </c>
      <c r="F6" s="6">
        <f>E6*60*0.8</f>
        <v>720000000</v>
      </c>
      <c r="G6" s="10">
        <f>IF(MOD(C6,1) = 0, INT(C6), IF(MOD(C6,1) &lt; 0.5, INT(C6) + 0.5, INT(C6) + 1))</f>
        <v>19</v>
      </c>
      <c r="H6" s="6">
        <f>G6*E6*1.5</f>
        <v>427500000</v>
      </c>
      <c r="I6" s="13">
        <f>3*E6</f>
        <v>45000000</v>
      </c>
      <c r="J6" s="8">
        <f>F6+H6+I6</f>
        <v>1192500000</v>
      </c>
    </row>
    <row r="7" spans="1:11" ht="28.15" customHeight="1" x14ac:dyDescent="0.25">
      <c r="A7" s="61" t="s">
        <v>22</v>
      </c>
      <c r="B7" s="61"/>
      <c r="C7" s="61"/>
      <c r="D7" s="61"/>
      <c r="E7" s="61"/>
      <c r="F7" s="61"/>
      <c r="G7" s="61"/>
      <c r="H7" s="61"/>
      <c r="I7" s="61"/>
      <c r="J7" s="61"/>
    </row>
    <row r="8" spans="1:11" ht="36" customHeight="1" x14ac:dyDescent="0.3">
      <c r="A8" s="4">
        <v>1</v>
      </c>
      <c r="B8" s="5" t="s">
        <v>24</v>
      </c>
      <c r="C8" s="4">
        <f>D8/12</f>
        <v>4.666666666666667</v>
      </c>
      <c r="D8" s="7">
        <v>56</v>
      </c>
      <c r="E8" s="9">
        <v>7000000</v>
      </c>
      <c r="F8" s="6">
        <f>E8*D8*0.8</f>
        <v>313600000</v>
      </c>
      <c r="G8" s="14">
        <f>IF(MOD(C8,1) = 0, INT(C8), IF(MOD(C8,1) &lt; 0.5, INT(C8) + 0.5, INT(C8) + 1))</f>
        <v>5</v>
      </c>
      <c r="H8" s="6">
        <f>G8*E8*1.5</f>
        <v>52500000</v>
      </c>
      <c r="I8" s="13">
        <f>3*E8</f>
        <v>21000000</v>
      </c>
      <c r="J8" s="8">
        <f>F8+H8+I8</f>
        <v>387100000</v>
      </c>
    </row>
    <row r="9" spans="1:11" ht="36" customHeight="1" x14ac:dyDescent="0.3">
      <c r="A9" s="4">
        <v>2</v>
      </c>
      <c r="B9" s="5" t="s">
        <v>24</v>
      </c>
      <c r="C9" s="11">
        <f>D9/12</f>
        <v>4.166666666666667</v>
      </c>
      <c r="D9" s="7">
        <v>50</v>
      </c>
      <c r="E9" s="9">
        <v>7000000</v>
      </c>
      <c r="F9" s="6">
        <f>E9*D9*0.8</f>
        <v>280000000</v>
      </c>
      <c r="G9" s="14">
        <f>IF(MOD(C9,1) = 0, INT(C9), IF(MOD(C9,1) &lt; 0.5, INT(C9) + 0.5, INT(C9) + 1))</f>
        <v>4.5</v>
      </c>
      <c r="H9" s="6">
        <f>G9*E9*1.5</f>
        <v>47250000</v>
      </c>
      <c r="I9" s="13">
        <f>3*E9</f>
        <v>21000000</v>
      </c>
      <c r="J9" s="8">
        <f>F9+H9+I9</f>
        <v>348250000</v>
      </c>
    </row>
    <row r="10" spans="1:11" ht="18.75" x14ac:dyDescent="0.25">
      <c r="A10" s="1"/>
      <c r="B10" s="2"/>
      <c r="C10" s="2"/>
      <c r="D10" s="1"/>
      <c r="E10" s="12"/>
      <c r="F10" s="2"/>
      <c r="G10" s="1"/>
      <c r="H10" s="2"/>
      <c r="I10" s="2"/>
    </row>
    <row r="11" spans="1:11" ht="18.75" customHeight="1" x14ac:dyDescent="0.25">
      <c r="A11" s="62" t="s">
        <v>46</v>
      </c>
      <c r="B11" s="62"/>
      <c r="C11" s="62"/>
      <c r="D11" s="62"/>
      <c r="E11" s="62"/>
      <c r="F11" s="38"/>
      <c r="G11" s="38"/>
      <c r="H11" s="38"/>
      <c r="I11" s="38"/>
      <c r="J11" s="39"/>
      <c r="K11" s="39"/>
    </row>
    <row r="12" spans="1:11" ht="54" customHeight="1" x14ac:dyDescent="0.25">
      <c r="A12" s="54" t="s">
        <v>35</v>
      </c>
      <c r="B12" s="55"/>
      <c r="C12" s="55"/>
      <c r="D12" s="55"/>
      <c r="E12" s="55"/>
      <c r="F12" s="55"/>
      <c r="G12" s="55"/>
      <c r="H12" s="55"/>
      <c r="I12" s="55"/>
      <c r="J12" s="55"/>
      <c r="K12" s="39"/>
    </row>
    <row r="13" spans="1:11" ht="84.75" customHeight="1" x14ac:dyDescent="0.25">
      <c r="A13" s="54" t="s">
        <v>32</v>
      </c>
      <c r="B13" s="55"/>
      <c r="C13" s="55"/>
      <c r="D13" s="55"/>
      <c r="E13" s="55"/>
      <c r="F13" s="55"/>
      <c r="G13" s="55"/>
      <c r="H13" s="55"/>
      <c r="I13" s="55"/>
      <c r="J13" s="55"/>
      <c r="K13" s="39"/>
    </row>
    <row r="14" spans="1:11" ht="84" customHeight="1" x14ac:dyDescent="0.25">
      <c r="A14" s="54" t="s">
        <v>36</v>
      </c>
      <c r="B14" s="55"/>
      <c r="C14" s="55"/>
      <c r="D14" s="55"/>
      <c r="E14" s="55"/>
      <c r="F14" s="55"/>
      <c r="G14" s="55"/>
      <c r="H14" s="55"/>
      <c r="I14" s="55"/>
      <c r="J14" s="55"/>
      <c r="K14" s="39"/>
    </row>
    <row r="15" spans="1:11" ht="26.45" customHeight="1" x14ac:dyDescent="0.25">
      <c r="A15" s="40" t="s">
        <v>34</v>
      </c>
      <c r="B15" s="40"/>
      <c r="C15" s="40"/>
      <c r="D15" s="40"/>
      <c r="E15" s="40"/>
      <c r="F15" s="40"/>
      <c r="G15" s="40"/>
      <c r="H15" s="40"/>
      <c r="I15" s="40"/>
      <c r="J15" s="40"/>
      <c r="K15" s="40"/>
    </row>
  </sheetData>
  <mergeCells count="15">
    <mergeCell ref="A15:K15"/>
    <mergeCell ref="A1:J1"/>
    <mergeCell ref="A12:J12"/>
    <mergeCell ref="C3:C4"/>
    <mergeCell ref="A13:J13"/>
    <mergeCell ref="A14:J14"/>
    <mergeCell ref="G3:H3"/>
    <mergeCell ref="I3:I4"/>
    <mergeCell ref="J3:J4"/>
    <mergeCell ref="A5:J5"/>
    <mergeCell ref="A7:J7"/>
    <mergeCell ref="A3:A4"/>
    <mergeCell ref="B3:B4"/>
    <mergeCell ref="D3:F3"/>
    <mergeCell ref="A11:E11"/>
  </mergeCells>
  <pageMargins left="0.5" right="0.25" top="0.5" bottom="0.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
  <sheetViews>
    <sheetView zoomScale="85" zoomScaleNormal="85" workbookViewId="0">
      <selection activeCell="E19" sqref="E19"/>
    </sheetView>
  </sheetViews>
  <sheetFormatPr defaultColWidth="9.140625" defaultRowHeight="15" x14ac:dyDescent="0.25"/>
  <cols>
    <col min="1" max="1" width="5.28515625" style="35" customWidth="1"/>
    <col min="2" max="2" width="17.140625" style="35" customWidth="1"/>
    <col min="3" max="4" width="10.7109375" style="35" customWidth="1"/>
    <col min="5" max="5" width="16.5703125" style="35" customWidth="1"/>
    <col min="6" max="6" width="19.85546875" style="35" customWidth="1"/>
    <col min="7" max="7" width="14.7109375" style="35" customWidth="1"/>
    <col min="8" max="8" width="19.85546875" style="35" customWidth="1"/>
    <col min="9" max="9" width="20.85546875" style="35" customWidth="1"/>
    <col min="10" max="16384" width="9.140625" style="35"/>
  </cols>
  <sheetData>
    <row r="1" spans="1:11" ht="42" customHeight="1" x14ac:dyDescent="0.25">
      <c r="A1" s="51" t="s">
        <v>39</v>
      </c>
      <c r="B1" s="51"/>
      <c r="C1" s="51"/>
      <c r="D1" s="51"/>
      <c r="E1" s="51"/>
      <c r="F1" s="51"/>
      <c r="G1" s="51"/>
      <c r="H1" s="51"/>
      <c r="I1" s="51"/>
    </row>
    <row r="2" spans="1:11" ht="40.9" customHeight="1" x14ac:dyDescent="0.25">
      <c r="A2" s="58" t="s">
        <v>0</v>
      </c>
      <c r="B2" s="58" t="s">
        <v>1</v>
      </c>
      <c r="C2" s="56" t="s">
        <v>2</v>
      </c>
      <c r="D2" s="58" t="s">
        <v>16</v>
      </c>
      <c r="E2" s="58"/>
      <c r="F2" s="58"/>
      <c r="G2" s="58" t="s">
        <v>18</v>
      </c>
      <c r="H2" s="58"/>
      <c r="I2" s="64" t="s">
        <v>38</v>
      </c>
    </row>
    <row r="3" spans="1:11" ht="103.9" customHeight="1" x14ac:dyDescent="0.25">
      <c r="A3" s="58"/>
      <c r="B3" s="58"/>
      <c r="C3" s="57"/>
      <c r="D3" s="29" t="s">
        <v>31</v>
      </c>
      <c r="E3" s="30" t="s">
        <v>3</v>
      </c>
      <c r="F3" s="29" t="s">
        <v>5</v>
      </c>
      <c r="G3" s="29" t="s">
        <v>42</v>
      </c>
      <c r="H3" s="29" t="s">
        <v>17</v>
      </c>
      <c r="I3" s="64"/>
    </row>
    <row r="4" spans="1:11" ht="42.6" customHeight="1" x14ac:dyDescent="0.25">
      <c r="A4" s="61" t="s">
        <v>33</v>
      </c>
      <c r="B4" s="61"/>
      <c r="C4" s="61"/>
      <c r="D4" s="61"/>
      <c r="E4" s="61"/>
      <c r="F4" s="61"/>
      <c r="G4" s="61"/>
      <c r="H4" s="61"/>
      <c r="I4" s="61"/>
    </row>
    <row r="5" spans="1:11" s="36" customFormat="1" ht="43.9" customHeight="1" x14ac:dyDescent="0.25">
      <c r="A5" s="4">
        <v>1</v>
      </c>
      <c r="B5" s="5" t="s">
        <v>4</v>
      </c>
      <c r="C5" s="4">
        <f>D5/12</f>
        <v>15.25</v>
      </c>
      <c r="D5" s="7">
        <v>183</v>
      </c>
      <c r="E5" s="9">
        <v>15000000</v>
      </c>
      <c r="F5" s="6">
        <f>E5*60*0.8</f>
        <v>720000000</v>
      </c>
      <c r="G5" s="10">
        <f>IF(MOD(C5,1) = 0, INT(C5), IF(MOD(C5,1) &lt; 0.5, INT(C5) + 0.5, INT(C5) + 1))</f>
        <v>15.5</v>
      </c>
      <c r="H5" s="6">
        <f>G5*E5*1.5</f>
        <v>348750000</v>
      </c>
      <c r="I5" s="8">
        <f>F5+H5</f>
        <v>1068750000</v>
      </c>
    </row>
    <row r="6" spans="1:11" ht="33.6" customHeight="1" x14ac:dyDescent="0.25">
      <c r="A6" s="61" t="s">
        <v>37</v>
      </c>
      <c r="B6" s="61"/>
      <c r="C6" s="61"/>
      <c r="D6" s="61"/>
      <c r="E6" s="61"/>
      <c r="F6" s="61"/>
      <c r="G6" s="61"/>
      <c r="H6" s="61"/>
      <c r="I6" s="61"/>
    </row>
    <row r="7" spans="1:11" ht="43.9" customHeight="1" x14ac:dyDescent="0.25">
      <c r="A7" s="4">
        <v>1</v>
      </c>
      <c r="B7" s="5" t="s">
        <v>24</v>
      </c>
      <c r="C7" s="4">
        <f>D7/12</f>
        <v>4.5</v>
      </c>
      <c r="D7" s="7">
        <v>54</v>
      </c>
      <c r="E7" s="9">
        <v>7000000</v>
      </c>
      <c r="F7" s="6">
        <f>E7*D7*0.8</f>
        <v>302400000</v>
      </c>
      <c r="G7" s="10">
        <f>IF(MOD(C7,1) = 0, INT(C7), IF(MOD(C7,1) &lt; 0.5, INT(C7) + 0.5, INT(C7) + 1))</f>
        <v>5</v>
      </c>
      <c r="H7" s="6">
        <f>G7*E7*1.5</f>
        <v>52500000</v>
      </c>
      <c r="I7" s="8">
        <f>F7+H7</f>
        <v>354900000</v>
      </c>
    </row>
    <row r="8" spans="1:11" ht="31.15" customHeight="1" x14ac:dyDescent="0.25">
      <c r="A8" s="4">
        <v>2</v>
      </c>
      <c r="B8" s="5" t="s">
        <v>24</v>
      </c>
      <c r="C8" s="11">
        <f>D8/12</f>
        <v>4.166666666666667</v>
      </c>
      <c r="D8" s="7">
        <v>50</v>
      </c>
      <c r="E8" s="9">
        <v>7000000</v>
      </c>
      <c r="F8" s="6">
        <f>E8*D8*0.8</f>
        <v>280000000</v>
      </c>
      <c r="G8" s="10">
        <f>IF(MOD(C8,1) = 0, INT(C8), IF(MOD(C8,1) &lt; 0.5, INT(C8) + 0.5, INT(C8) + 1))</f>
        <v>4.5</v>
      </c>
      <c r="H8" s="6">
        <f>G8*E8*1.5</f>
        <v>47250000</v>
      </c>
      <c r="I8" s="8">
        <f>F8+H8</f>
        <v>327250000</v>
      </c>
    </row>
    <row r="10" spans="1:11" ht="22.15" customHeight="1" x14ac:dyDescent="0.25">
      <c r="A10" s="62" t="s">
        <v>14</v>
      </c>
      <c r="B10" s="62"/>
      <c r="C10" s="62"/>
      <c r="D10" s="62"/>
      <c r="E10" s="62"/>
      <c r="F10" s="62"/>
      <c r="G10" s="39"/>
      <c r="H10" s="39"/>
      <c r="I10" s="39"/>
      <c r="J10" s="39"/>
      <c r="K10" s="39"/>
    </row>
    <row r="11" spans="1:11" ht="76.5" customHeight="1" x14ac:dyDescent="0.25">
      <c r="A11" s="54" t="s">
        <v>41</v>
      </c>
      <c r="B11" s="55"/>
      <c r="C11" s="55"/>
      <c r="D11" s="55"/>
      <c r="E11" s="55"/>
      <c r="F11" s="55"/>
      <c r="G11" s="55"/>
      <c r="H11" s="55"/>
      <c r="I11" s="55"/>
      <c r="J11" s="2"/>
      <c r="K11" s="39"/>
    </row>
    <row r="12" spans="1:11" ht="28.9" customHeight="1" x14ac:dyDescent="0.25">
      <c r="A12" s="63" t="s">
        <v>34</v>
      </c>
      <c r="B12" s="63"/>
      <c r="C12" s="63"/>
      <c r="D12" s="63"/>
      <c r="E12" s="63"/>
      <c r="F12" s="63"/>
      <c r="G12" s="63"/>
      <c r="H12" s="63"/>
      <c r="I12" s="63"/>
      <c r="J12" s="63"/>
      <c r="K12" s="63"/>
    </row>
    <row r="13" spans="1:11" x14ac:dyDescent="0.25">
      <c r="A13" s="39"/>
      <c r="B13" s="39"/>
      <c r="C13" s="39"/>
      <c r="D13" s="39"/>
      <c r="E13" s="39"/>
      <c r="F13" s="39"/>
      <c r="G13" s="39"/>
      <c r="H13" s="39"/>
      <c r="I13" s="39"/>
      <c r="J13" s="39"/>
      <c r="K13" s="39"/>
    </row>
  </sheetData>
  <mergeCells count="12">
    <mergeCell ref="A1:I1"/>
    <mergeCell ref="A10:F10"/>
    <mergeCell ref="A12:K12"/>
    <mergeCell ref="I2:I3"/>
    <mergeCell ref="A4:I4"/>
    <mergeCell ref="A6:I6"/>
    <mergeCell ref="A2:A3"/>
    <mergeCell ref="B2:B3"/>
    <mergeCell ref="C2:C3"/>
    <mergeCell ref="D2:F2"/>
    <mergeCell ref="G2:H2"/>
    <mergeCell ref="A11:I11"/>
  </mergeCells>
  <pageMargins left="0.5" right="0.5" top="0.5" bottom="0.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Nghỉ hưu </vt:lpstr>
      <vt:lpstr>Thôi việc công chức</vt:lpstr>
      <vt:lpstr>Thôi việc VC + NLĐ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 Kiên Hà</dc:creator>
  <cp:lastModifiedBy>This</cp:lastModifiedBy>
  <cp:lastPrinted>2025-01-03T23:28:50Z</cp:lastPrinted>
  <dcterms:created xsi:type="dcterms:W3CDTF">2025-01-02T07:55:26Z</dcterms:created>
  <dcterms:modified xsi:type="dcterms:W3CDTF">2025-01-13T08:51:57Z</dcterms:modified>
</cp:coreProperties>
</file>